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<sst xmlns="http://schemas.openxmlformats.org/spreadsheetml/2006/main" count="60" uniqueCount="31">
  <si>
    <t>С текущим медиапланом</t>
  </si>
  <si>
    <t>Канал</t>
  </si>
  <si>
    <t>Аудитория / таргетинги</t>
  </si>
  <si>
    <t>Бюджет</t>
  </si>
  <si>
    <t>Показы / прослушивания / Просмотры</t>
  </si>
  <si>
    <t>Переходы</t>
  </si>
  <si>
    <t>CTR</t>
  </si>
  <si>
    <t>Частота</t>
  </si>
  <si>
    <t>Охват</t>
  </si>
  <si>
    <t>CPM</t>
  </si>
  <si>
    <t>CPC</t>
  </si>
  <si>
    <t>Яндекс</t>
  </si>
  <si>
    <t>— Медийные баннеры</t>
  </si>
  <si>
    <t>— Видеореклама в Яндексе</t>
  </si>
  <si>
    <t>— Аудиореклама Яндекс</t>
  </si>
  <si>
    <t>— Тематические сервисы Яндекса</t>
  </si>
  <si>
    <t>— Реклама на главной Яндекса</t>
  </si>
  <si>
    <t>— Геореклама</t>
  </si>
  <si>
    <t>— Офлайн digital баннеры</t>
  </si>
  <si>
    <t>Гугл</t>
  </si>
  <si>
    <t>— Gmail</t>
  </si>
  <si>
    <t>— КМС</t>
  </si>
  <si>
    <t>— Видеореклама Гугл</t>
  </si>
  <si>
    <t>— DV 360</t>
  </si>
  <si>
    <t>Программатик</t>
  </si>
  <si>
    <t>— PML аудиторные закупки</t>
  </si>
  <si>
    <t>Аудитория: М/Ж, Возраст 25-45. Сегменты с интересами: Интересуются удаленным заработком, Интересуются услугами банков</t>
  </si>
  <si>
    <t>— PML нативная реклама</t>
  </si>
  <si>
    <t>Аудитория: М/Ж, Возраст 25-45. Сегменты с интересами: Интересуются удаленным заработком, Интересуются услугами банков. Абоненты МТС</t>
  </si>
  <si>
    <t>Итого</t>
  </si>
  <si>
    <t>С перераспределением бюджета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</si>
</sst>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 ### ### ##0 ₽"/>
    <numFmt numFmtId="165" formatCode="### ### ###"/>
    <numFmt numFmtId="166" formatCode="0.0"/>
  </numFmts>
  <fonts count="6">
    <font>
      <sz val="10.0"/>
      <color rgb="FF000000"/>
      <name val="Arial"/>
    </font>
    <font>
      <name val="Arial"/>
    </font>
    <font>
      <b/>
      <color rgb="FF1C4587"/>
      <name val="Arial"/>
    </font>
    <font>
      <b/>
      <color rgb="FFFFFFFF"/>
      <name val="Arial"/>
    </font>
    <font>
      <b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1B58A9"/>
        <bgColor rgb="FF1B58A9"/>
      </patternFill>
    </fill>
  </fills>
  <borders count="1">
    <border/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2" xfId="0" applyAlignment="1" applyFont="1" applyNumberFormat="1">
      <alignment vertical="bottom"/>
    </xf>
    <xf borderId="0" fillId="2" fontId="2" numFmtId="0" xfId="0" applyAlignment="1" applyFill="1" applyFont="1">
      <alignment vertical="bottom"/>
    </xf>
    <xf borderId="0" fillId="3" fontId="3" numFmtId="0" xfId="0" applyAlignment="1" applyFill="1" applyFont="1">
      <alignment shrinkToFit="0" vertical="bottom" wrapText="1"/>
    </xf>
    <xf borderId="0" fillId="3" fontId="3" numFmtId="0" xfId="0" applyAlignment="1" applyFont="1">
      <alignment horizontal="right" shrinkToFit="0" vertical="bottom" wrapText="1"/>
    </xf>
    <xf borderId="0" fillId="0" fontId="4" numFmtId="0" xfId="0" applyAlignment="1" applyFont="1">
      <alignment vertical="bottom"/>
    </xf>
    <xf borderId="0" fillId="0" fontId="1" numFmtId="164" xfId="0" applyAlignment="1" applyFont="1" applyNumberFormat="1">
      <alignment horizontal="right" vertical="bottom"/>
    </xf>
    <xf borderId="0" fillId="0" fontId="5" numFmtId="165" xfId="0" applyAlignment="1" applyFont="1" applyNumberFormat="1">
      <alignment horizontal="right" vertical="bottom"/>
    </xf>
    <xf borderId="0" fillId="0" fontId="5" numFmtId="10" xfId="0" applyAlignment="1" applyFont="1" applyNumberFormat="1">
      <alignment horizontal="right" vertical="bottom"/>
    </xf>
    <xf borderId="0" fillId="0" fontId="5" numFmtId="166" xfId="0" applyAlignment="1" applyFont="1" applyNumberFormat="1">
      <alignment horizontal="right" vertical="bottom"/>
    </xf>
    <xf borderId="0" fillId="0" fontId="5" numFmtId="164" xfId="0" applyAlignment="1" applyFont="1" applyNumberFormat="1">
      <alignment horizontal="right" vertical="bottom"/>
    </xf>
    <xf borderId="0" fillId="0" fontId="1" numFmtId="0" xfId="0" applyAlignment="1" applyFont="1">
      <alignment shrinkToFit="0" vertical="bottom" wrapText="0"/>
    </xf>
    <xf borderId="0" fillId="0" fontId="1" numFmtId="10" xfId="0" applyAlignment="1" applyFont="1" applyNumberFormat="1">
      <alignment horizontal="right" vertical="bottom"/>
    </xf>
    <xf borderId="0" fillId="0" fontId="1" numFmtId="1" xfId="0" applyAlignment="1" applyFont="1" applyNumberFormat="1">
      <alignment horizontal="right" vertical="bottom"/>
    </xf>
    <xf borderId="0" fillId="0" fontId="1" numFmtId="2" xfId="0" applyAlignment="1" applyFont="1" applyNumberFormat="1">
      <alignment horizontal="right" vertical="bottom"/>
    </xf>
    <xf borderId="0" fillId="0" fontId="1" numFmtId="0" xfId="0" applyAlignment="1" applyFont="1">
      <alignment horizontal="right" vertical="bottom"/>
    </xf>
    <xf borderId="0" fillId="2" fontId="4" numFmtId="0" xfId="0" applyAlignment="1" applyFont="1">
      <alignment horizontal="right" vertical="bottom"/>
    </xf>
    <xf borderId="0" fillId="2" fontId="5" numFmtId="164" xfId="0" applyAlignment="1" applyFont="1" applyNumberFormat="1">
      <alignment horizontal="right" vertical="bottom"/>
    </xf>
    <xf borderId="0" fillId="2" fontId="5" numFmtId="165" xfId="0" applyAlignment="1" applyFont="1" applyNumberFormat="1">
      <alignment horizontal="right" vertical="bottom"/>
    </xf>
    <xf borderId="0" fillId="2" fontId="5" numFmtId="10" xfId="0" applyAlignment="1" applyFont="1" applyNumberFormat="1">
      <alignment horizontal="right" vertical="bottom"/>
    </xf>
    <xf borderId="0" fillId="2" fontId="5" numFmtId="166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>
      <c r="A2" s="3" t="s">
        <v>0</v>
      </c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1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>
      <c r="A4" s="6" t="s">
        <v>11</v>
      </c>
      <c r="B4" s="1"/>
      <c r="C4" s="7">
        <v>3003000.0</v>
      </c>
      <c r="D4" s="8">
        <f t="shared" ref="D4:E4" si="1">SUM(D5:D11)</f>
        <v>52546980.3</v>
      </c>
      <c r="E4" s="8">
        <f t="shared" si="1"/>
        <v>50340.66399</v>
      </c>
      <c r="F4" s="9">
        <f>E4/D4</f>
        <v>0.0009580125004</v>
      </c>
      <c r="G4" s="10">
        <f>D4/H4</f>
        <v>2.444036682</v>
      </c>
      <c r="H4" s="8">
        <f>SUM(H5:H11)</f>
        <v>21500078.41</v>
      </c>
      <c r="I4" s="11">
        <f>C4/(D4/1000)</f>
        <v>57.14885961</v>
      </c>
      <c r="J4" s="11">
        <f>C4/E4</f>
        <v>59.65356358</v>
      </c>
      <c r="K4" s="1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>
      <c r="A5" s="12" t="s">
        <v>12</v>
      </c>
      <c r="B5" s="1"/>
      <c r="C5" s="11">
        <f t="shared" ref="C5:C8" si="2">$C$4*L5</f>
        <v>1300000</v>
      </c>
      <c r="D5" s="8">
        <f t="shared" ref="D5:D7" si="3">E5/F5</f>
        <v>33333333.33</v>
      </c>
      <c r="E5" s="8">
        <f t="shared" ref="E5:E7" si="4">C5/J5</f>
        <v>43333.33333</v>
      </c>
      <c r="F5" s="13">
        <v>0.0013</v>
      </c>
      <c r="G5" s="14">
        <v>4.0</v>
      </c>
      <c r="H5" s="8">
        <f t="shared" ref="H5:H8" si="5">D5/G5</f>
        <v>8333333.333</v>
      </c>
      <c r="I5" s="7">
        <v>40.0</v>
      </c>
      <c r="J5" s="7">
        <v>30.0</v>
      </c>
      <c r="K5" s="1"/>
      <c r="L5" s="15">
        <v>0.4329004329004329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>
      <c r="A6" s="12" t="s">
        <v>13</v>
      </c>
      <c r="B6" s="1"/>
      <c r="C6" s="11">
        <f t="shared" si="2"/>
        <v>433333.3333</v>
      </c>
      <c r="D6" s="8">
        <f t="shared" si="3"/>
        <v>3729202.524</v>
      </c>
      <c r="E6" s="8">
        <f t="shared" si="4"/>
        <v>2610.441767</v>
      </c>
      <c r="F6" s="13">
        <v>7.0E-4</v>
      </c>
      <c r="G6" s="16">
        <v>4.0</v>
      </c>
      <c r="H6" s="8">
        <f t="shared" si="5"/>
        <v>932300.6311</v>
      </c>
      <c r="I6" s="7">
        <v>92.0</v>
      </c>
      <c r="J6" s="7">
        <v>166.0</v>
      </c>
      <c r="K6" s="1"/>
      <c r="L6" s="15">
        <v>0.1443001443001443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>
      <c r="A7" s="12" t="s">
        <v>14</v>
      </c>
      <c r="B7" s="1"/>
      <c r="C7" s="11">
        <f t="shared" si="2"/>
        <v>433333.3333</v>
      </c>
      <c r="D7" s="8">
        <f t="shared" si="3"/>
        <v>4333333.333</v>
      </c>
      <c r="E7" s="8">
        <f t="shared" si="4"/>
        <v>2166.666667</v>
      </c>
      <c r="F7" s="13">
        <v>5.0E-4</v>
      </c>
      <c r="G7" s="16">
        <v>4.0</v>
      </c>
      <c r="H7" s="8">
        <f t="shared" si="5"/>
        <v>1083333.333</v>
      </c>
      <c r="I7" s="7">
        <v>110.0</v>
      </c>
      <c r="J7" s="7">
        <v>200.0</v>
      </c>
      <c r="K7" s="1"/>
      <c r="L7" s="15">
        <v>0.1443001443001443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>
      <c r="A8" s="12" t="s">
        <v>15</v>
      </c>
      <c r="B8" s="1"/>
      <c r="C8" s="11">
        <f t="shared" si="2"/>
        <v>403000</v>
      </c>
      <c r="D8" s="8">
        <f>C8/I8*1000</f>
        <v>5373333.333</v>
      </c>
      <c r="E8" s="8">
        <f>D8*F8</f>
        <v>1074.666667</v>
      </c>
      <c r="F8" s="13">
        <v>2.0E-4</v>
      </c>
      <c r="G8" s="16">
        <v>1.0</v>
      </c>
      <c r="H8" s="8">
        <f t="shared" si="5"/>
        <v>5373333.333</v>
      </c>
      <c r="I8" s="7">
        <v>75.0</v>
      </c>
      <c r="J8" s="11">
        <f>C8/E8</f>
        <v>375</v>
      </c>
      <c r="K8" s="1"/>
      <c r="L8" s="15">
        <v>0.1341991341991342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>
      <c r="A9" s="12" t="s">
        <v>16</v>
      </c>
      <c r="B9" s="1"/>
      <c r="C9" s="7"/>
      <c r="D9" s="16"/>
      <c r="E9" s="16"/>
      <c r="F9" s="13"/>
      <c r="G9" s="16"/>
      <c r="H9" s="16"/>
      <c r="I9" s="16"/>
      <c r="J9" s="7"/>
      <c r="K9" s="1"/>
      <c r="L9" s="15">
        <v>0.0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>
      <c r="A10" s="1" t="s">
        <v>17</v>
      </c>
      <c r="B10" s="1"/>
      <c r="C10" s="11">
        <f t="shared" ref="C10:C11" si="6">$C$4*L10</f>
        <v>216666.6667</v>
      </c>
      <c r="D10" s="8">
        <f t="shared" ref="D10:D11" si="7">C10/I10*1000</f>
        <v>2888888.889</v>
      </c>
      <c r="E10" s="8">
        <f t="shared" ref="E10:E11" si="8">D10*F10</f>
        <v>577.7777778</v>
      </c>
      <c r="F10" s="13">
        <v>2.0E-4</v>
      </c>
      <c r="G10" s="16">
        <v>1.0</v>
      </c>
      <c r="H10" s="8">
        <f t="shared" ref="H10:H11" si="9">D10/G10</f>
        <v>2888888.889</v>
      </c>
      <c r="I10" s="7">
        <v>75.0</v>
      </c>
      <c r="J10" s="11">
        <f t="shared" ref="J10:J12" si="10">C10/E10</f>
        <v>375</v>
      </c>
      <c r="K10" s="1"/>
      <c r="L10" s="15">
        <v>0.07215007215007214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>
      <c r="A11" s="12" t="s">
        <v>18</v>
      </c>
      <c r="B11" s="1"/>
      <c r="C11" s="11">
        <f t="shared" si="6"/>
        <v>216666.6667</v>
      </c>
      <c r="D11" s="8">
        <f t="shared" si="7"/>
        <v>2888888.889</v>
      </c>
      <c r="E11" s="8">
        <f t="shared" si="8"/>
        <v>577.7777778</v>
      </c>
      <c r="F11" s="13">
        <v>2.0E-4</v>
      </c>
      <c r="G11" s="16">
        <v>1.0</v>
      </c>
      <c r="H11" s="8">
        <f t="shared" si="9"/>
        <v>2888888.889</v>
      </c>
      <c r="I11" s="7">
        <v>75.0</v>
      </c>
      <c r="J11" s="11">
        <f t="shared" si="10"/>
        <v>375</v>
      </c>
      <c r="K11" s="1"/>
      <c r="L11" s="15">
        <v>0.07215007215007214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>
      <c r="A12" s="6" t="s">
        <v>19</v>
      </c>
      <c r="B12" s="1"/>
      <c r="C12" s="7">
        <v>1029000.0</v>
      </c>
      <c r="D12" s="8">
        <f t="shared" ref="D12:E12" si="11">SUM(D13:D16)</f>
        <v>16190559.44</v>
      </c>
      <c r="E12" s="8">
        <f t="shared" si="11"/>
        <v>24455.45455</v>
      </c>
      <c r="F12" s="9">
        <f>E12/D12</f>
        <v>0.00151047619</v>
      </c>
      <c r="G12" s="10">
        <f>D12/H12</f>
        <v>3.822042467</v>
      </c>
      <c r="H12" s="8">
        <f>SUM(H13:H16)</f>
        <v>4236101.399</v>
      </c>
      <c r="I12" s="11">
        <f>C12/(D12/1000)</f>
        <v>63.55555556</v>
      </c>
      <c r="J12" s="11">
        <f t="shared" si="10"/>
        <v>42.07650273</v>
      </c>
      <c r="K12" s="1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>
      <c r="A13" s="1" t="s">
        <v>20</v>
      </c>
      <c r="B13" s="1"/>
      <c r="C13" s="11">
        <f t="shared" ref="C13:C16" si="12">$C$12*L13</f>
        <v>102900</v>
      </c>
      <c r="D13" s="8">
        <f t="shared" ref="D13:D16" si="13">E13/F13</f>
        <v>2261538.462</v>
      </c>
      <c r="E13" s="8">
        <f t="shared" ref="E13:E16" si="14">C13/J13</f>
        <v>2940</v>
      </c>
      <c r="F13" s="13">
        <v>0.0013</v>
      </c>
      <c r="G13" s="14">
        <v>3.0</v>
      </c>
      <c r="H13" s="8">
        <f t="shared" ref="H13:H16" si="15">D13/G13</f>
        <v>753846.1538</v>
      </c>
      <c r="I13" s="7">
        <v>45.0</v>
      </c>
      <c r="J13" s="7">
        <v>35.0</v>
      </c>
      <c r="K13" s="1"/>
      <c r="L13" s="15">
        <v>0.1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>
      <c r="A14" s="1" t="s">
        <v>21</v>
      </c>
      <c r="B14" s="1"/>
      <c r="C14" s="11">
        <f t="shared" si="12"/>
        <v>411600</v>
      </c>
      <c r="D14" s="8">
        <f t="shared" si="13"/>
        <v>7915384.615</v>
      </c>
      <c r="E14" s="8">
        <f t="shared" si="14"/>
        <v>10290</v>
      </c>
      <c r="F14" s="13">
        <v>0.0013</v>
      </c>
      <c r="G14" s="14">
        <v>4.0</v>
      </c>
      <c r="H14" s="8">
        <f t="shared" si="15"/>
        <v>1978846.154</v>
      </c>
      <c r="I14" s="7">
        <v>50.0</v>
      </c>
      <c r="J14" s="7">
        <v>40.0</v>
      </c>
      <c r="K14" s="1"/>
      <c r="L14" s="15">
        <v>0.4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>
      <c r="A15" s="12" t="s">
        <v>22</v>
      </c>
      <c r="B15" s="1"/>
      <c r="C15" s="11">
        <f t="shared" si="12"/>
        <v>102900</v>
      </c>
      <c r="D15" s="8">
        <f t="shared" si="13"/>
        <v>1336363.636</v>
      </c>
      <c r="E15" s="8">
        <f t="shared" si="14"/>
        <v>935.4545455</v>
      </c>
      <c r="F15" s="13">
        <v>7.0E-4</v>
      </c>
      <c r="G15" s="16">
        <v>4.0</v>
      </c>
      <c r="H15" s="8">
        <f t="shared" si="15"/>
        <v>334090.9091</v>
      </c>
      <c r="I15" s="7">
        <v>72.0</v>
      </c>
      <c r="J15" s="7">
        <v>110.0</v>
      </c>
      <c r="K15" s="1"/>
      <c r="L15" s="15">
        <v>0.1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>
      <c r="A16" s="1" t="s">
        <v>23</v>
      </c>
      <c r="B16" s="1"/>
      <c r="C16" s="11">
        <f t="shared" si="12"/>
        <v>411600</v>
      </c>
      <c r="D16" s="8">
        <f t="shared" si="13"/>
        <v>4677272.727</v>
      </c>
      <c r="E16" s="8">
        <f t="shared" si="14"/>
        <v>10290</v>
      </c>
      <c r="F16" s="13">
        <v>0.0022</v>
      </c>
      <c r="G16" s="16">
        <v>4.0</v>
      </c>
      <c r="H16" s="8">
        <f t="shared" si="15"/>
        <v>1169318.182</v>
      </c>
      <c r="I16" s="11">
        <f t="shared" ref="I16:I20" si="17">C16/(D16/1000)</f>
        <v>88</v>
      </c>
      <c r="J16" s="7">
        <v>40.0</v>
      </c>
      <c r="K16" s="1"/>
      <c r="L16" s="15">
        <v>0.4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>
      <c r="A17" s="6" t="s">
        <v>24</v>
      </c>
      <c r="B17" s="1"/>
      <c r="C17" s="7">
        <v>1617000.0</v>
      </c>
      <c r="D17" s="8">
        <f t="shared" ref="D17:E17" si="16">SUM(D18:D19)</f>
        <v>25541250</v>
      </c>
      <c r="E17" s="8">
        <f t="shared" si="16"/>
        <v>56190.75</v>
      </c>
      <c r="F17" s="9">
        <f>E17/D17</f>
        <v>0.0022</v>
      </c>
      <c r="G17" s="10">
        <f>D17/H17</f>
        <v>4</v>
      </c>
      <c r="H17" s="8">
        <f>SUM(H18:H19)</f>
        <v>6385312.5</v>
      </c>
      <c r="I17" s="11">
        <f t="shared" si="17"/>
        <v>63.30935252</v>
      </c>
      <c r="J17" s="11">
        <f>C17/E17</f>
        <v>28.77697842</v>
      </c>
      <c r="K17" s="1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>
      <c r="A18" s="1" t="s">
        <v>25</v>
      </c>
      <c r="B18" s="1" t="s">
        <v>26</v>
      </c>
      <c r="C18" s="11">
        <f t="shared" ref="C18:C19" si="18">$C$17*L18</f>
        <v>565950</v>
      </c>
      <c r="D18" s="8">
        <f t="shared" ref="D18:D19" si="19">E18/F18</f>
        <v>6431250</v>
      </c>
      <c r="E18" s="8">
        <f t="shared" ref="E18:E19" si="20">C18/J18</f>
        <v>14148.75</v>
      </c>
      <c r="F18" s="13">
        <v>0.0022</v>
      </c>
      <c r="G18" s="16">
        <v>4.0</v>
      </c>
      <c r="H18" s="8">
        <f t="shared" ref="H18:H19" si="21">D18/G18</f>
        <v>1607812.5</v>
      </c>
      <c r="I18" s="11">
        <f t="shared" si="17"/>
        <v>88</v>
      </c>
      <c r="J18" s="7">
        <v>40.0</v>
      </c>
      <c r="K18" s="1"/>
      <c r="L18" s="15">
        <v>0.35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>
      <c r="A19" s="1" t="s">
        <v>27</v>
      </c>
      <c r="B19" s="1" t="s">
        <v>28</v>
      </c>
      <c r="C19" s="11">
        <f t="shared" si="18"/>
        <v>1051050</v>
      </c>
      <c r="D19" s="8">
        <f t="shared" si="19"/>
        <v>19110000</v>
      </c>
      <c r="E19" s="8">
        <f t="shared" si="20"/>
        <v>42042</v>
      </c>
      <c r="F19" s="13">
        <v>0.0022</v>
      </c>
      <c r="G19" s="16">
        <v>4.0</v>
      </c>
      <c r="H19" s="8">
        <f t="shared" si="21"/>
        <v>4777500</v>
      </c>
      <c r="I19" s="11">
        <f t="shared" si="17"/>
        <v>55</v>
      </c>
      <c r="J19" s="7">
        <v>25.0</v>
      </c>
      <c r="K19" s="1"/>
      <c r="L19" s="15">
        <v>0.65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>
      <c r="A20" s="1"/>
      <c r="B20" s="17" t="s">
        <v>29</v>
      </c>
      <c r="C20" s="18">
        <f t="shared" ref="C20:E20" si="22">C4+C12+C17</f>
        <v>5649000</v>
      </c>
      <c r="D20" s="19">
        <f t="shared" si="22"/>
        <v>94278789.74</v>
      </c>
      <c r="E20" s="19">
        <f t="shared" si="22"/>
        <v>130986.8685</v>
      </c>
      <c r="F20" s="20">
        <f>E20/D20</f>
        <v>0.001389356704</v>
      </c>
      <c r="G20" s="21">
        <f>D20/H20</f>
        <v>2.935068796</v>
      </c>
      <c r="H20" s="19">
        <f>H4+H12+H17</f>
        <v>32121492.31</v>
      </c>
      <c r="I20" s="18">
        <f t="shared" si="17"/>
        <v>59.91803687</v>
      </c>
      <c r="J20" s="18">
        <f>C20/E20</f>
        <v>43.12646041</v>
      </c>
      <c r="K20" s="1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>
      <c r="A21" s="1"/>
      <c r="B21" s="1"/>
      <c r="C21" s="7"/>
      <c r="D21" s="16"/>
      <c r="E21" s="16"/>
      <c r="F21" s="13"/>
      <c r="G21" s="16"/>
      <c r="H21" s="16"/>
      <c r="I21" s="16"/>
      <c r="J21" s="16"/>
      <c r="K21" s="1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>
      <c r="A22" s="1"/>
      <c r="B22" s="1"/>
      <c r="C22" s="7"/>
      <c r="D22" s="16"/>
      <c r="E22" s="16"/>
      <c r="F22" s="13"/>
      <c r="G22" s="16"/>
      <c r="H22" s="16"/>
      <c r="I22" s="16"/>
      <c r="J22" s="16"/>
      <c r="K22" s="1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>
      <c r="A23" s="1"/>
      <c r="B23" s="1"/>
      <c r="C23" s="7"/>
      <c r="D23" s="16"/>
      <c r="E23" s="16"/>
      <c r="F23" s="13"/>
      <c r="G23" s="16"/>
      <c r="H23" s="16"/>
      <c r="I23" s="16"/>
      <c r="J23" s="16"/>
      <c r="K23" s="1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>
      <c r="A24" s="3" t="s">
        <v>30</v>
      </c>
      <c r="C24" s="16"/>
      <c r="D24" s="16"/>
      <c r="E24" s="16"/>
      <c r="F24" s="13"/>
      <c r="G24" s="16"/>
      <c r="H24" s="16"/>
      <c r="I24" s="16"/>
      <c r="J24" s="16"/>
      <c r="K24" s="1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>
      <c r="A25" s="4" t="s">
        <v>1</v>
      </c>
      <c r="B25" s="4" t="s">
        <v>2</v>
      </c>
      <c r="C25" s="5" t="s">
        <v>3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5" t="s">
        <v>10</v>
      </c>
      <c r="K25" s="1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>
      <c r="A26" s="6" t="s">
        <v>11</v>
      </c>
      <c r="B26" s="1"/>
      <c r="C26" s="7">
        <v>4503000.0</v>
      </c>
      <c r="D26" s="8">
        <f t="shared" ref="D26:E26" si="23">SUM(D27:D33)</f>
        <v>78794223.21</v>
      </c>
      <c r="E26" s="8">
        <f t="shared" si="23"/>
        <v>75485.8508</v>
      </c>
      <c r="F26" s="9">
        <f>E26/D26</f>
        <v>0.0009580125004</v>
      </c>
      <c r="G26" s="10">
        <f>D26/H26</f>
        <v>2.444036682</v>
      </c>
      <c r="H26" s="8">
        <f>SUM(H27:H33)</f>
        <v>32239378.31</v>
      </c>
      <c r="I26" s="11">
        <f>C26/(D26/1000)</f>
        <v>57.14885961</v>
      </c>
      <c r="J26" s="11">
        <f>C26/E26</f>
        <v>59.65356358</v>
      </c>
      <c r="K26" s="1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>
      <c r="A27" s="12" t="s">
        <v>12</v>
      </c>
      <c r="B27" s="1"/>
      <c r="C27" s="11">
        <f t="shared" ref="C27:C33" si="24">$C$26*L27</f>
        <v>1949350.649</v>
      </c>
      <c r="D27" s="8">
        <f t="shared" ref="D27:D29" si="25">E27/F27</f>
        <v>49983349.98</v>
      </c>
      <c r="E27" s="8">
        <f t="shared" ref="E27:E29" si="26">C27/J27</f>
        <v>64978.35498</v>
      </c>
      <c r="F27" s="13">
        <v>0.0013</v>
      </c>
      <c r="G27" s="14">
        <v>4.0</v>
      </c>
      <c r="H27" s="8">
        <f t="shared" ref="H27:H30" si="27">D27/G27</f>
        <v>12495837.5</v>
      </c>
      <c r="I27" s="7">
        <v>40.0</v>
      </c>
      <c r="J27" s="7">
        <v>30.0</v>
      </c>
      <c r="K27" s="1"/>
      <c r="L27" s="15">
        <v>0.4329004329004329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>
      <c r="A28" s="12" t="s">
        <v>13</v>
      </c>
      <c r="B28" s="1"/>
      <c r="C28" s="11">
        <f t="shared" si="24"/>
        <v>649783.5498</v>
      </c>
      <c r="D28" s="8">
        <f t="shared" si="25"/>
        <v>5591941.048</v>
      </c>
      <c r="E28" s="8">
        <f t="shared" si="26"/>
        <v>3914.358734</v>
      </c>
      <c r="F28" s="13">
        <v>7.0E-4</v>
      </c>
      <c r="G28" s="16">
        <v>4.0</v>
      </c>
      <c r="H28" s="8">
        <f t="shared" si="27"/>
        <v>1397985.262</v>
      </c>
      <c r="I28" s="7">
        <v>92.0</v>
      </c>
      <c r="J28" s="7">
        <v>166.0</v>
      </c>
      <c r="K28" s="1"/>
      <c r="L28" s="15">
        <v>0.1443001443001443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>
      <c r="A29" s="12" t="s">
        <v>14</v>
      </c>
      <c r="B29" s="1"/>
      <c r="C29" s="11">
        <f t="shared" si="24"/>
        <v>649783.5498</v>
      </c>
      <c r="D29" s="8">
        <f t="shared" si="25"/>
        <v>6497835.498</v>
      </c>
      <c r="E29" s="8">
        <f t="shared" si="26"/>
        <v>3248.917749</v>
      </c>
      <c r="F29" s="13">
        <v>5.0E-4</v>
      </c>
      <c r="G29" s="16">
        <v>4.0</v>
      </c>
      <c r="H29" s="8">
        <f t="shared" si="27"/>
        <v>1624458.874</v>
      </c>
      <c r="I29" s="7">
        <v>110.0</v>
      </c>
      <c r="J29" s="7">
        <v>200.0</v>
      </c>
      <c r="K29" s="1"/>
      <c r="L29" s="15">
        <v>0.1443001443001443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>
      <c r="A30" s="12" t="s">
        <v>15</v>
      </c>
      <c r="B30" s="1"/>
      <c r="C30" s="11">
        <f t="shared" si="24"/>
        <v>604298.7013</v>
      </c>
      <c r="D30" s="8">
        <f>C30/I30*1000</f>
        <v>8057316.017</v>
      </c>
      <c r="E30" s="8">
        <f>D30*F30</f>
        <v>1611.463203</v>
      </c>
      <c r="F30" s="13">
        <v>2.0E-4</v>
      </c>
      <c r="G30" s="16">
        <v>1.0</v>
      </c>
      <c r="H30" s="8">
        <f t="shared" si="27"/>
        <v>8057316.017</v>
      </c>
      <c r="I30" s="7">
        <v>75.0</v>
      </c>
      <c r="J30" s="11">
        <f>C30/E30</f>
        <v>375</v>
      </c>
      <c r="K30" s="1"/>
      <c r="L30" s="15">
        <v>0.1341991341991342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>
      <c r="A31" s="12" t="s">
        <v>16</v>
      </c>
      <c r="B31" s="1"/>
      <c r="C31" s="11">
        <f t="shared" si="24"/>
        <v>0</v>
      </c>
      <c r="D31" s="16"/>
      <c r="E31" s="16"/>
      <c r="F31" s="13"/>
      <c r="G31" s="16"/>
      <c r="H31" s="16"/>
      <c r="I31" s="16"/>
      <c r="J31" s="7"/>
      <c r="K31" s="1"/>
      <c r="L31" s="15">
        <v>0.0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>
      <c r="A32" s="1" t="s">
        <v>17</v>
      </c>
      <c r="B32" s="1"/>
      <c r="C32" s="11">
        <f t="shared" si="24"/>
        <v>324891.7749</v>
      </c>
      <c r="D32" s="8">
        <f t="shared" ref="D32:D33" si="28">C32/I32*1000</f>
        <v>4331890.332</v>
      </c>
      <c r="E32" s="8">
        <f t="shared" ref="E32:E33" si="29">D32*F32</f>
        <v>866.3780664</v>
      </c>
      <c r="F32" s="13">
        <v>2.0E-4</v>
      </c>
      <c r="G32" s="16">
        <v>1.0</v>
      </c>
      <c r="H32" s="8">
        <f t="shared" ref="H32:H33" si="30">D32/G32</f>
        <v>4331890.332</v>
      </c>
      <c r="I32" s="7">
        <v>75.0</v>
      </c>
      <c r="J32" s="11">
        <f t="shared" ref="J32:J34" si="31">C32/E32</f>
        <v>375</v>
      </c>
      <c r="K32" s="1"/>
      <c r="L32" s="15">
        <v>0.07215007215007214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>
      <c r="A33" s="12" t="s">
        <v>18</v>
      </c>
      <c r="B33" s="1"/>
      <c r="C33" s="11">
        <f t="shared" si="24"/>
        <v>324891.7749</v>
      </c>
      <c r="D33" s="8">
        <f t="shared" si="28"/>
        <v>4331890.332</v>
      </c>
      <c r="E33" s="8">
        <f t="shared" si="29"/>
        <v>866.3780664</v>
      </c>
      <c r="F33" s="13">
        <v>2.0E-4</v>
      </c>
      <c r="G33" s="16">
        <v>1.0</v>
      </c>
      <c r="H33" s="8">
        <f t="shared" si="30"/>
        <v>4331890.332</v>
      </c>
      <c r="I33" s="7">
        <v>75.0</v>
      </c>
      <c r="J33" s="11">
        <f t="shared" si="31"/>
        <v>375</v>
      </c>
      <c r="K33" s="1"/>
      <c r="L33" s="15">
        <v>0.07215007215007214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>
      <c r="A34" s="6" t="s">
        <v>19</v>
      </c>
      <c r="B34" s="1"/>
      <c r="C34" s="7">
        <v>4029000.0</v>
      </c>
      <c r="D34" s="8">
        <f t="shared" ref="D34:E34" si="32">SUM(D35:D38)</f>
        <v>63393356.64</v>
      </c>
      <c r="E34" s="8">
        <f t="shared" si="32"/>
        <v>95754.15584</v>
      </c>
      <c r="F34" s="9">
        <f>E34/D34</f>
        <v>0.00151047619</v>
      </c>
      <c r="G34" s="10">
        <f>D34/H34</f>
        <v>3.822042467</v>
      </c>
      <c r="H34" s="8">
        <f>SUM(H35:H38)</f>
        <v>16586251.25</v>
      </c>
      <c r="I34" s="11">
        <f>C34/(D34/1000)</f>
        <v>63.55555556</v>
      </c>
      <c r="J34" s="11">
        <f t="shared" si="31"/>
        <v>42.07650273</v>
      </c>
      <c r="K34" s="1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>
      <c r="A35" s="1" t="s">
        <v>20</v>
      </c>
      <c r="B35" s="1"/>
      <c r="C35" s="11">
        <f t="shared" ref="C35:C38" si="33">$C$34*L35</f>
        <v>402900</v>
      </c>
      <c r="D35" s="8">
        <f t="shared" ref="D35:D38" si="34">E35/F35</f>
        <v>8854945.055</v>
      </c>
      <c r="E35" s="8">
        <f t="shared" ref="E35:E38" si="35">C35/J35</f>
        <v>11511.42857</v>
      </c>
      <c r="F35" s="13">
        <v>0.0013</v>
      </c>
      <c r="G35" s="14">
        <v>3.0</v>
      </c>
      <c r="H35" s="8">
        <f t="shared" ref="H35:H38" si="36">D35/G35</f>
        <v>2951648.352</v>
      </c>
      <c r="I35" s="7">
        <v>45.0</v>
      </c>
      <c r="J35" s="7">
        <v>35.0</v>
      </c>
      <c r="K35" s="1"/>
      <c r="L35" s="15">
        <v>0.1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>
      <c r="A36" s="1" t="s">
        <v>21</v>
      </c>
      <c r="B36" s="1"/>
      <c r="C36" s="11">
        <f t="shared" si="33"/>
        <v>1611600</v>
      </c>
      <c r="D36" s="8">
        <f t="shared" si="34"/>
        <v>30992307.69</v>
      </c>
      <c r="E36" s="8">
        <f t="shared" si="35"/>
        <v>40290</v>
      </c>
      <c r="F36" s="13">
        <v>0.0013</v>
      </c>
      <c r="G36" s="14">
        <v>4.0</v>
      </c>
      <c r="H36" s="8">
        <f t="shared" si="36"/>
        <v>7748076.923</v>
      </c>
      <c r="I36" s="7">
        <v>50.0</v>
      </c>
      <c r="J36" s="7">
        <v>40.0</v>
      </c>
      <c r="K36" s="1"/>
      <c r="L36" s="15">
        <v>0.4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>
      <c r="A37" s="12" t="s">
        <v>22</v>
      </c>
      <c r="B37" s="1"/>
      <c r="C37" s="11">
        <f t="shared" si="33"/>
        <v>402900</v>
      </c>
      <c r="D37" s="8">
        <f t="shared" si="34"/>
        <v>5232467.532</v>
      </c>
      <c r="E37" s="8">
        <f t="shared" si="35"/>
        <v>3662.727273</v>
      </c>
      <c r="F37" s="13">
        <v>7.0E-4</v>
      </c>
      <c r="G37" s="16">
        <v>4.0</v>
      </c>
      <c r="H37" s="8">
        <f t="shared" si="36"/>
        <v>1308116.883</v>
      </c>
      <c r="I37" s="7">
        <v>72.0</v>
      </c>
      <c r="J37" s="7">
        <v>110.0</v>
      </c>
      <c r="K37" s="1"/>
      <c r="L37" s="15">
        <v>0.1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>
      <c r="A38" s="1" t="s">
        <v>23</v>
      </c>
      <c r="B38" s="1"/>
      <c r="C38" s="11">
        <f t="shared" si="33"/>
        <v>1611600</v>
      </c>
      <c r="D38" s="8">
        <f t="shared" si="34"/>
        <v>18313636.36</v>
      </c>
      <c r="E38" s="8">
        <f t="shared" si="35"/>
        <v>40290</v>
      </c>
      <c r="F38" s="13">
        <v>0.0022</v>
      </c>
      <c r="G38" s="16">
        <v>4.0</v>
      </c>
      <c r="H38" s="8">
        <f t="shared" si="36"/>
        <v>4578409.091</v>
      </c>
      <c r="I38" s="11">
        <f t="shared" ref="I38:I42" si="38">C38/(D38/1000)</f>
        <v>88</v>
      </c>
      <c r="J38" s="7">
        <v>40.0</v>
      </c>
      <c r="K38" s="1"/>
      <c r="L38" s="15">
        <v>0.4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>
      <c r="A39" s="6" t="s">
        <v>24</v>
      </c>
      <c r="B39" s="1"/>
      <c r="C39" s="7">
        <v>2017000.0</v>
      </c>
      <c r="D39" s="8">
        <f t="shared" ref="D39:E39" si="37">SUM(D40:D41)</f>
        <v>31859431.82</v>
      </c>
      <c r="E39" s="8">
        <f t="shared" si="37"/>
        <v>70090.75</v>
      </c>
      <c r="F39" s="9">
        <f>E39/D39</f>
        <v>0.0022</v>
      </c>
      <c r="G39" s="10">
        <f>D39/H39</f>
        <v>4</v>
      </c>
      <c r="H39" s="8">
        <f>SUM(H40:H41)</f>
        <v>7964857.955</v>
      </c>
      <c r="I39" s="11">
        <f t="shared" si="38"/>
        <v>63.30935252</v>
      </c>
      <c r="J39" s="11">
        <f>C39/E39</f>
        <v>28.77697842</v>
      </c>
      <c r="K39" s="1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>
      <c r="A40" s="1" t="s">
        <v>25</v>
      </c>
      <c r="B40" s="1" t="s">
        <v>26</v>
      </c>
      <c r="C40" s="11">
        <f t="shared" ref="C40:C41" si="39">$C$39*L40</f>
        <v>705950</v>
      </c>
      <c r="D40" s="8">
        <f t="shared" ref="D40:D41" si="40">E40/F40</f>
        <v>8022159.091</v>
      </c>
      <c r="E40" s="8">
        <f t="shared" ref="E40:E41" si="41">C40/J40</f>
        <v>17648.75</v>
      </c>
      <c r="F40" s="13">
        <v>0.0022</v>
      </c>
      <c r="G40" s="16">
        <v>4.0</v>
      </c>
      <c r="H40" s="8">
        <f t="shared" ref="H40:H41" si="42">D40/G40</f>
        <v>2005539.773</v>
      </c>
      <c r="I40" s="11">
        <f t="shared" si="38"/>
        <v>88</v>
      </c>
      <c r="J40" s="7">
        <v>40.0</v>
      </c>
      <c r="K40" s="1"/>
      <c r="L40" s="15">
        <v>0.35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>
      <c r="A41" s="1" t="s">
        <v>27</v>
      </c>
      <c r="B41" s="1" t="s">
        <v>28</v>
      </c>
      <c r="C41" s="11">
        <f t="shared" si="39"/>
        <v>1311050</v>
      </c>
      <c r="D41" s="8">
        <f t="shared" si="40"/>
        <v>23837272.73</v>
      </c>
      <c r="E41" s="8">
        <f t="shared" si="41"/>
        <v>52442</v>
      </c>
      <c r="F41" s="13">
        <v>0.0022</v>
      </c>
      <c r="G41" s="16">
        <v>4.0</v>
      </c>
      <c r="H41" s="8">
        <f t="shared" si="42"/>
        <v>5959318.182</v>
      </c>
      <c r="I41" s="11">
        <f t="shared" si="38"/>
        <v>55</v>
      </c>
      <c r="J41" s="7">
        <v>25.0</v>
      </c>
      <c r="K41" s="1"/>
      <c r="L41" s="15">
        <v>0.65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>
      <c r="A42" s="1"/>
      <c r="B42" s="17" t="s">
        <v>29</v>
      </c>
      <c r="C42" s="18">
        <f t="shared" ref="C42:E42" si="43">C26+C34+C39</f>
        <v>10549000</v>
      </c>
      <c r="D42" s="19">
        <f t="shared" si="43"/>
        <v>174047011.7</v>
      </c>
      <c r="E42" s="19">
        <f t="shared" si="43"/>
        <v>241330.7566</v>
      </c>
      <c r="F42" s="20">
        <f>E42/D42</f>
        <v>0.001386583742</v>
      </c>
      <c r="G42" s="21">
        <f>D42/H42</f>
        <v>3.064721211</v>
      </c>
      <c r="H42" s="19">
        <f>H26+H34+H39</f>
        <v>56790487.52</v>
      </c>
      <c r="I42" s="18">
        <f t="shared" si="38"/>
        <v>60.61006103</v>
      </c>
      <c r="J42" s="18">
        <f>C42/E42</f>
        <v>43.71179267</v>
      </c>
      <c r="K42" s="1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2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2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2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2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</sheetData>
  <mergeCells count="3">
    <mergeCell ref="A1:C1"/>
    <mergeCell ref="A2:B2"/>
    <mergeCell ref="A24:B24"/>
  </mergeCells>
  <drawing r:id="rId1"/>
</worksheet>
</file>